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\UCI\Maestría\Semana 4\"/>
    </mc:Choice>
  </mc:AlternateContent>
  <xr:revisionPtr revIDLastSave="0" documentId="8_{CD66404A-5B44-4620-871D-60E714E98EC2}" xr6:coauthVersionLast="47" xr6:coauthVersionMax="47" xr10:uidLastSave="{00000000-0000-0000-0000-000000000000}"/>
  <bookViews>
    <workbookView xWindow="13550" yWindow="-110" windowWidth="19420" windowHeight="10300" xr2:uid="{F8635936-F26A-4B54-A032-F3BC0D591C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1" i="1" l="1"/>
  <c r="J37" i="1"/>
  <c r="I37" i="1"/>
  <c r="H37" i="1"/>
  <c r="G37" i="1"/>
  <c r="F37" i="1"/>
  <c r="E37" i="1"/>
  <c r="D37" i="1"/>
  <c r="J32" i="1"/>
  <c r="I32" i="1"/>
  <c r="H32" i="1"/>
  <c r="G32" i="1"/>
  <c r="F32" i="1"/>
  <c r="E32" i="1"/>
  <c r="D32" i="1"/>
  <c r="E34" i="1"/>
  <c r="D31" i="1"/>
  <c r="D33" i="1" s="1"/>
  <c r="D34" i="1"/>
  <c r="J36" i="1"/>
  <c r="I36" i="1"/>
  <c r="H36" i="1"/>
  <c r="G36" i="1"/>
  <c r="F36" i="1"/>
  <c r="E36" i="1"/>
  <c r="D36" i="1"/>
  <c r="F34" i="1"/>
  <c r="G34" i="1" s="1"/>
  <c r="H34" i="1" s="1"/>
  <c r="I34" i="1" s="1"/>
  <c r="J34" i="1" s="1"/>
  <c r="C26" i="1"/>
  <c r="C42" i="1" s="1"/>
  <c r="M25" i="1" s="1"/>
  <c r="E31" i="1" l="1"/>
  <c r="D38" i="1" l="1"/>
  <c r="D39" i="1" s="1"/>
  <c r="D42" i="1" s="1"/>
  <c r="F31" i="1"/>
  <c r="E33" i="1"/>
  <c r="E38" i="1" s="1"/>
  <c r="E39" i="1" l="1"/>
  <c r="E42" i="1" s="1"/>
  <c r="G31" i="1"/>
  <c r="F33" i="1"/>
  <c r="F38" i="1"/>
  <c r="F39" i="1" s="1"/>
  <c r="F42" i="1" s="1"/>
  <c r="H31" i="1" l="1"/>
  <c r="G33" i="1"/>
  <c r="G38" i="1" l="1"/>
  <c r="G39" i="1" s="1"/>
  <c r="G42" i="1" s="1"/>
  <c r="I31" i="1"/>
  <c r="H33" i="1"/>
  <c r="H38" i="1" s="1"/>
  <c r="H39" i="1" s="1"/>
  <c r="H42" i="1" s="1"/>
  <c r="J31" i="1" l="1"/>
  <c r="I33" i="1"/>
  <c r="I38" i="1"/>
  <c r="I39" i="1" s="1"/>
  <c r="I42" i="1" s="1"/>
  <c r="J33" i="1" l="1"/>
  <c r="J38" i="1" l="1"/>
  <c r="J39" i="1" s="1"/>
  <c r="J42" i="1" s="1"/>
  <c r="M27" i="1" l="1"/>
  <c r="M24" i="1"/>
  <c r="M26" i="1" s="1"/>
</calcChain>
</file>

<file path=xl/sharedStrings.xml><?xml version="1.0" encoding="utf-8"?>
<sst xmlns="http://schemas.openxmlformats.org/spreadsheetml/2006/main" count="26" uniqueCount="25">
  <si>
    <t>Caso de Ejemplo</t>
  </si>
  <si>
    <t>Formulación y Evaluación de Proyectos</t>
  </si>
  <si>
    <t>Flujo de Caja</t>
  </si>
  <si>
    <t>Inversión inicial</t>
  </si>
  <si>
    <t>Ingresos</t>
  </si>
  <si>
    <t>Activos Fijos</t>
  </si>
  <si>
    <t>Activos Intangibles</t>
  </si>
  <si>
    <t>Capital de Trabajo</t>
  </si>
  <si>
    <t>Costos variables</t>
  </si>
  <si>
    <t>Costos Fijos</t>
  </si>
  <si>
    <t>Costos Totales</t>
  </si>
  <si>
    <t>Depreciación</t>
  </si>
  <si>
    <t>Utilidad antes de Impuestos</t>
  </si>
  <si>
    <t>Impuestos</t>
  </si>
  <si>
    <t>Utilidad</t>
  </si>
  <si>
    <t>Valor Residual</t>
  </si>
  <si>
    <t>Flujo Neto</t>
  </si>
  <si>
    <t>Periodos</t>
  </si>
  <si>
    <t>Cálculo del VAN</t>
  </si>
  <si>
    <t>Descuento flujo:</t>
  </si>
  <si>
    <t>Inversion Inicial</t>
  </si>
  <si>
    <t>VAN:</t>
  </si>
  <si>
    <t>TIR:</t>
  </si>
  <si>
    <t>Comisión</t>
  </si>
  <si>
    <t xml:space="preserve">Se le recomienda a don Manuel no incluir el nuevo producto en su empresa e invertir en el proyecto con su amigo.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</si>
</sst>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0" fillId="0" borderId="0" xfId="0" applyNumberFormat="1"/>
    <xf numFmtId="164" fontId="2" fillId="0" borderId="0" xfId="0" applyNumberFormat="1" applyFont="1"/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  <xf numFmtId="164" fontId="2" fillId="0" borderId="1" xfId="1" applyNumberFormat="1" applyFont="1" applyBorder="1"/>
    <xf numFmtId="164" fontId="0" fillId="0" borderId="1" xfId="1" applyNumberFormat="1" applyFont="1" applyBorder="1"/>
    <xf numFmtId="164" fontId="2" fillId="0" borderId="1" xfId="0" applyNumberFormat="1" applyFont="1" applyBorder="1"/>
    <xf numFmtId="9" fontId="2" fillId="0" borderId="0" xfId="0" applyNumberFormat="1" applyFont="1"/>
    <xf numFmtId="164" fontId="1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</xdr:row>
      <xdr:rowOff>68580</xdr:rowOff>
    </xdr:from>
    <xdr:to>
      <xdr:col>14</xdr:col>
      <xdr:colOff>449580</xdr:colOff>
      <xdr:row>21</xdr:row>
      <xdr:rowOff>121920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25C3B28-D005-4991-B1F0-4B73C12BCA5E}"/>
            </a:ext>
          </a:extLst>
        </xdr:cNvPr>
        <xdr:cNvSpPr/>
      </xdr:nvSpPr>
      <xdr:spPr>
        <a:xfrm>
          <a:off x="121920" y="434340"/>
          <a:ext cx="10988040" cy="35280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800" b="1"/>
            <a:t>Situación:</a:t>
          </a:r>
        </a:p>
        <a:p>
          <a:pPr algn="l"/>
          <a:endParaRPr lang="es-CR" sz="1100" b="1"/>
        </a:p>
        <a:p>
          <a:pPr algn="l"/>
          <a:r>
            <a:rPr lang="es-CR" sz="1100"/>
            <a:t>Don</a:t>
          </a:r>
          <a:r>
            <a:rPr lang="es-CR" sz="1100" baseline="0"/>
            <a:t> Manuel está pensando incorporar al mercado un nuevo producto en su empresa. La inversión inicial requiere de:</a:t>
          </a:r>
        </a:p>
        <a:p>
          <a:pPr algn="l"/>
          <a:r>
            <a:rPr lang="es-CR" sz="1100" baseline="0"/>
            <a:t>$200,000 en compra de equipos que se deprecian en línea recta en 20 años </a:t>
          </a:r>
        </a:p>
        <a:p>
          <a:pPr algn="l"/>
          <a:r>
            <a:rPr lang="es-CR" sz="1100" baseline="0"/>
            <a:t>$10,000 en viajes, capacitación y permisos legales</a:t>
          </a:r>
        </a:p>
        <a:p>
          <a:pPr algn="l"/>
          <a:r>
            <a:rPr lang="es-CR" sz="1100" baseline="0"/>
            <a:t>Considera que requerirá únicamente $2,000 en Capital de Trabajo inicial. </a:t>
          </a:r>
        </a:p>
        <a:p>
          <a:pPr algn="l"/>
          <a:endParaRPr lang="es-CR" sz="1100" baseline="0"/>
        </a:p>
        <a:p>
          <a:pPr algn="l"/>
          <a:r>
            <a:rPr lang="es-CR" sz="1100" baseline="0"/>
            <a:t>Su estudio de mercado arrojó que podría vender el producto en $160 y que su mercado inicial sería de 500 personas. Adicionalmente estimó que este mercado crecería al 2% anual.</a:t>
          </a:r>
        </a:p>
        <a:p>
          <a:pPr algn="l"/>
          <a:endParaRPr lang="es-CR" sz="1100" baseline="0"/>
        </a:p>
        <a:p>
          <a:pPr algn="l"/>
          <a:r>
            <a:rPr lang="es-CR" sz="1100" baseline="0"/>
            <a:t>Sus costos variables son de $50 (crecen igual que el mercado), sus costos fijos de $20,000 y además pagará una comisión por ventas del 2%.</a:t>
          </a:r>
        </a:p>
        <a:p>
          <a:pPr algn="l"/>
          <a:endParaRPr lang="es-CR" sz="1100" baseline="0"/>
        </a:p>
        <a:p>
          <a:pPr algn="l"/>
          <a:r>
            <a:rPr lang="es-CR" sz="1100" baseline="0"/>
            <a:t>La tasa de impuestos es de 25% anual</a:t>
          </a:r>
        </a:p>
        <a:p>
          <a:pPr algn="l"/>
          <a:r>
            <a:rPr lang="es-CR" sz="1100" baseline="0"/>
            <a:t>Tiene la opción de invertir su dinero en otro proyecto con un amigo que tiene una rentabilidad del 15%</a:t>
          </a:r>
        </a:p>
        <a:p>
          <a:pPr algn="l"/>
          <a:endParaRPr lang="es-CR" sz="1100" baseline="0"/>
        </a:p>
        <a:p>
          <a:pPr algn="l"/>
          <a:r>
            <a:rPr lang="es-CR" sz="1100" baseline="0"/>
            <a:t>Evalué el flujo a 7 años</a:t>
          </a:r>
        </a:p>
        <a:p>
          <a:pPr algn="l"/>
          <a:endParaRPr lang="es-CR" sz="1100" baseline="0"/>
        </a:p>
        <a:p>
          <a:pPr algn="l"/>
          <a:r>
            <a:rPr lang="es-CR" sz="1100" baseline="0"/>
            <a:t>¿Qué le recomienda a don Manuel? </a:t>
          </a:r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1A42-70FB-4B43-A5F3-9AB6247DBA19}">
  <dimension ref="A1:P42"/>
  <sheetViews>
    <sheetView tabSelected="1" workbookViewId="0">
      <selection activeCell="J41" sqref="J41"/>
    </sheetView>
  </sheetViews>
  <sheetFormatPr baseColWidth="10" defaultColWidth="9.140625" defaultRowHeight="15" x14ac:dyDescent="0.25"/>
  <cols>
    <col min="2" max="2" width="17" customWidth="1"/>
    <col min="3" max="3" width="11.28515625" bestFit="1" customWidth="1"/>
    <col min="4" max="9" width="10.42578125" bestFit="1" customWidth="1"/>
    <col min="10" max="10" width="11.28515625" bestFit="1" customWidth="1"/>
    <col min="12" max="12" width="15.140625" customWidth="1"/>
    <col min="13" max="13" width="11.28515625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23" spans="2:16" x14ac:dyDescent="0.25">
      <c r="B23" s="5"/>
      <c r="C23" s="13" t="s">
        <v>2</v>
      </c>
      <c r="D23" s="13"/>
      <c r="E23" s="13"/>
      <c r="F23" s="13"/>
      <c r="G23" s="13"/>
      <c r="H23" s="13"/>
      <c r="I23" s="13"/>
      <c r="J23" s="13"/>
      <c r="L23" s="1" t="s">
        <v>18</v>
      </c>
    </row>
    <row r="24" spans="2:16" x14ac:dyDescent="0.25">
      <c r="B24" s="5"/>
      <c r="C24" s="13" t="s">
        <v>17</v>
      </c>
      <c r="D24" s="13"/>
      <c r="E24" s="13"/>
      <c r="F24" s="13"/>
      <c r="G24" s="13"/>
      <c r="H24" s="13"/>
      <c r="I24" s="13"/>
      <c r="J24" s="13"/>
      <c r="L24" t="s">
        <v>19</v>
      </c>
      <c r="M24" s="2">
        <f>+NPV(10%,D42:J42)</f>
        <v>211383.22146430542</v>
      </c>
    </row>
    <row r="25" spans="2:16" x14ac:dyDescent="0.25">
      <c r="B25" s="6"/>
      <c r="C25" s="7">
        <v>0</v>
      </c>
      <c r="D25" s="7">
        <v>1</v>
      </c>
      <c r="E25" s="7">
        <v>2</v>
      </c>
      <c r="F25" s="7">
        <v>3</v>
      </c>
      <c r="G25" s="7">
        <v>4</v>
      </c>
      <c r="H25" s="7">
        <v>5</v>
      </c>
      <c r="I25" s="7">
        <v>6</v>
      </c>
      <c r="J25" s="7">
        <v>7</v>
      </c>
      <c r="L25" t="s">
        <v>20</v>
      </c>
      <c r="M25" s="3">
        <f>+C42</f>
        <v>-212000</v>
      </c>
    </row>
    <row r="26" spans="2:16" x14ac:dyDescent="0.25">
      <c r="B26" s="7" t="s">
        <v>3</v>
      </c>
      <c r="C26" s="8">
        <f>-200000-10000-2000</f>
        <v>-212000</v>
      </c>
      <c r="D26" s="6"/>
      <c r="E26" s="6"/>
      <c r="F26" s="6"/>
      <c r="G26" s="6"/>
      <c r="H26" s="6"/>
      <c r="I26" s="6"/>
      <c r="J26" s="6"/>
      <c r="L26" s="1" t="s">
        <v>21</v>
      </c>
      <c r="M26" s="4">
        <f>+M24+M25</f>
        <v>-616.77853569458239</v>
      </c>
    </row>
    <row r="27" spans="2:16" x14ac:dyDescent="0.25">
      <c r="B27" s="6" t="s">
        <v>5</v>
      </c>
      <c r="C27" s="9">
        <v>-200000</v>
      </c>
      <c r="D27" s="6"/>
      <c r="E27" s="6"/>
      <c r="F27" s="6"/>
      <c r="G27" s="6"/>
      <c r="H27" s="6"/>
      <c r="I27" s="6"/>
      <c r="J27" s="6"/>
      <c r="L27" s="1" t="s">
        <v>22</v>
      </c>
      <c r="M27" s="11">
        <f>+IRR(C42:J42)</f>
        <v>9.9327601691414191E-2</v>
      </c>
    </row>
    <row r="28" spans="2:16" x14ac:dyDescent="0.25">
      <c r="B28" s="6" t="s">
        <v>6</v>
      </c>
      <c r="C28" s="9">
        <v>-10000</v>
      </c>
      <c r="D28" s="6"/>
      <c r="E28" s="6"/>
      <c r="F28" s="6"/>
      <c r="G28" s="6"/>
      <c r="H28" s="6"/>
      <c r="I28" s="6"/>
      <c r="J28" s="6"/>
    </row>
    <row r="29" spans="2:16" x14ac:dyDescent="0.25">
      <c r="B29" s="6" t="s">
        <v>7</v>
      </c>
      <c r="C29" s="9">
        <v>-2000</v>
      </c>
      <c r="D29" s="6"/>
      <c r="E29" s="6"/>
      <c r="F29" s="6"/>
      <c r="G29" s="6"/>
      <c r="H29" s="6"/>
      <c r="I29" s="6"/>
      <c r="J29" s="6"/>
      <c r="L29" s="14" t="s">
        <v>24</v>
      </c>
      <c r="M29" s="14"/>
      <c r="N29" s="14"/>
      <c r="O29" s="14"/>
      <c r="P29" s="14"/>
    </row>
    <row r="30" spans="2:16" x14ac:dyDescent="0.25">
      <c r="B30" s="6"/>
      <c r="C30" s="6"/>
      <c r="D30" s="6"/>
      <c r="E30" s="6"/>
      <c r="F30" s="6"/>
      <c r="G30" s="6"/>
      <c r="H30" s="6"/>
      <c r="I30" s="6"/>
      <c r="J30" s="6"/>
      <c r="L30" s="14"/>
      <c r="M30" s="14"/>
      <c r="N30" s="14"/>
      <c r="O30" s="14"/>
      <c r="P30" s="14"/>
    </row>
    <row r="31" spans="2:16" x14ac:dyDescent="0.25">
      <c r="B31" s="7" t="s">
        <v>4</v>
      </c>
      <c r="C31" s="7"/>
      <c r="D31" s="8">
        <f>160*500</f>
        <v>80000</v>
      </c>
      <c r="E31" s="8">
        <f>+D31*0.02+D31</f>
        <v>81600</v>
      </c>
      <c r="F31" s="8">
        <f t="shared" ref="F31:I31" si="0">+E31*0.02+E31</f>
        <v>83232</v>
      </c>
      <c r="G31" s="8">
        <f t="shared" si="0"/>
        <v>84896.639999999999</v>
      </c>
      <c r="H31" s="8">
        <f t="shared" si="0"/>
        <v>86594.572799999994</v>
      </c>
      <c r="I31" s="8">
        <f t="shared" si="0"/>
        <v>88326.464255999992</v>
      </c>
      <c r="J31" s="8">
        <f>+I31*0.02+I31</f>
        <v>90092.993541119999</v>
      </c>
      <c r="L31" s="14"/>
      <c r="M31" s="14"/>
      <c r="N31" s="14"/>
      <c r="O31" s="14"/>
      <c r="P31" s="14"/>
    </row>
    <row r="32" spans="2:16" x14ac:dyDescent="0.25">
      <c r="B32" s="7" t="s">
        <v>10</v>
      </c>
      <c r="C32" s="7"/>
      <c r="D32" s="8">
        <f>+D34+D35+D33+D36</f>
        <v>-56600</v>
      </c>
      <c r="E32" s="8">
        <f t="shared" ref="E32:J32" si="1">+E34+E35+E33+E36</f>
        <v>-57132</v>
      </c>
      <c r="F32" s="8">
        <f t="shared" si="1"/>
        <v>-57674.64</v>
      </c>
      <c r="G32" s="8">
        <f t="shared" si="1"/>
        <v>-58228.132799999999</v>
      </c>
      <c r="H32" s="8">
        <f t="shared" si="1"/>
        <v>-58792.695456000001</v>
      </c>
      <c r="I32" s="8">
        <f t="shared" si="1"/>
        <v>-59368.549365120001</v>
      </c>
      <c r="J32" s="8">
        <f t="shared" si="1"/>
        <v>-59955.920352422399</v>
      </c>
      <c r="L32" s="14"/>
      <c r="M32" s="14"/>
      <c r="N32" s="14"/>
      <c r="O32" s="14"/>
      <c r="P32" s="14"/>
    </row>
    <row r="33" spans="2:16" x14ac:dyDescent="0.25">
      <c r="B33" s="6" t="s">
        <v>23</v>
      </c>
      <c r="C33" s="7"/>
      <c r="D33" s="12">
        <f>-D31*2%</f>
        <v>-1600</v>
      </c>
      <c r="E33" s="12">
        <f t="shared" ref="E33:J33" si="2">-E31*2%</f>
        <v>-1632</v>
      </c>
      <c r="F33" s="12">
        <f t="shared" si="2"/>
        <v>-1664.64</v>
      </c>
      <c r="G33" s="12">
        <f t="shared" si="2"/>
        <v>-1697.9328</v>
      </c>
      <c r="H33" s="12">
        <f t="shared" si="2"/>
        <v>-1731.8914559999998</v>
      </c>
      <c r="I33" s="12">
        <f t="shared" si="2"/>
        <v>-1766.5292851199999</v>
      </c>
      <c r="J33" s="12">
        <f t="shared" si="2"/>
        <v>-1801.8598708223999</v>
      </c>
      <c r="L33" s="14"/>
      <c r="M33" s="14"/>
      <c r="N33" s="14"/>
      <c r="O33" s="14"/>
      <c r="P33" s="14"/>
    </row>
    <row r="34" spans="2:16" x14ac:dyDescent="0.25">
      <c r="B34" s="6" t="s">
        <v>8</v>
      </c>
      <c r="C34" s="6"/>
      <c r="D34" s="9">
        <f>-50*500</f>
        <v>-25000</v>
      </c>
      <c r="E34" s="9">
        <f>+D34*0.02+D34</f>
        <v>-25500</v>
      </c>
      <c r="F34" s="9">
        <f t="shared" ref="F34:J34" si="3">+E34*0.02+E34</f>
        <v>-26010</v>
      </c>
      <c r="G34" s="9">
        <f t="shared" si="3"/>
        <v>-26530.2</v>
      </c>
      <c r="H34" s="9">
        <f t="shared" si="3"/>
        <v>-27060.804</v>
      </c>
      <c r="I34" s="9">
        <f t="shared" si="3"/>
        <v>-27602.020079999998</v>
      </c>
      <c r="J34" s="9">
        <f t="shared" si="3"/>
        <v>-28154.060481599998</v>
      </c>
      <c r="L34" s="14"/>
      <c r="M34" s="14"/>
      <c r="N34" s="14"/>
      <c r="O34" s="14"/>
      <c r="P34" s="14"/>
    </row>
    <row r="35" spans="2:16" x14ac:dyDescent="0.25">
      <c r="B35" s="6" t="s">
        <v>9</v>
      </c>
      <c r="C35" s="6"/>
      <c r="D35" s="9">
        <v>-20000</v>
      </c>
      <c r="E35" s="9">
        <v>-20000</v>
      </c>
      <c r="F35" s="9">
        <v>-20000</v>
      </c>
      <c r="G35" s="9">
        <v>-20000</v>
      </c>
      <c r="H35" s="9">
        <v>-20000</v>
      </c>
      <c r="I35" s="9">
        <v>-20000</v>
      </c>
      <c r="J35" s="9">
        <v>-20000</v>
      </c>
      <c r="L35" s="14"/>
      <c r="M35" s="14"/>
      <c r="N35" s="14"/>
      <c r="O35" s="14"/>
      <c r="P35" s="14"/>
    </row>
    <row r="36" spans="2:16" x14ac:dyDescent="0.25">
      <c r="B36" s="6" t="s">
        <v>11</v>
      </c>
      <c r="C36" s="6"/>
      <c r="D36" s="9">
        <f>+$C$27/20</f>
        <v>-10000</v>
      </c>
      <c r="E36" s="9">
        <f t="shared" ref="E36:J36" si="4">+$C$27/20</f>
        <v>-10000</v>
      </c>
      <c r="F36" s="9">
        <f t="shared" si="4"/>
        <v>-10000</v>
      </c>
      <c r="G36" s="9">
        <f t="shared" si="4"/>
        <v>-10000</v>
      </c>
      <c r="H36" s="9">
        <f t="shared" si="4"/>
        <v>-10000</v>
      </c>
      <c r="I36" s="9">
        <f t="shared" si="4"/>
        <v>-10000</v>
      </c>
      <c r="J36" s="9">
        <f t="shared" si="4"/>
        <v>-10000</v>
      </c>
    </row>
    <row r="37" spans="2:16" x14ac:dyDescent="0.25">
      <c r="B37" s="7" t="s">
        <v>12</v>
      </c>
      <c r="C37" s="7"/>
      <c r="D37" s="8">
        <f>+D31+D32</f>
        <v>23400</v>
      </c>
      <c r="E37" s="8">
        <f t="shared" ref="E37:J37" si="5">+E31+E32</f>
        <v>24468</v>
      </c>
      <c r="F37" s="8">
        <f t="shared" si="5"/>
        <v>25557.360000000001</v>
      </c>
      <c r="G37" s="8">
        <f t="shared" si="5"/>
        <v>26668.5072</v>
      </c>
      <c r="H37" s="8">
        <f t="shared" si="5"/>
        <v>27801.877343999993</v>
      </c>
      <c r="I37" s="8">
        <f t="shared" si="5"/>
        <v>28957.914890879991</v>
      </c>
      <c r="J37" s="8">
        <f t="shared" si="5"/>
        <v>30137.073188697599</v>
      </c>
    </row>
    <row r="38" spans="2:16" x14ac:dyDescent="0.25">
      <c r="B38" s="6" t="s">
        <v>13</v>
      </c>
      <c r="C38" s="6"/>
      <c r="D38" s="9">
        <f>-D37*25%</f>
        <v>-5850</v>
      </c>
      <c r="E38" s="9">
        <f t="shared" ref="E38:I38" si="6">-E37*25%</f>
        <v>-6117</v>
      </c>
      <c r="F38" s="9">
        <f t="shared" si="6"/>
        <v>-6389.34</v>
      </c>
      <c r="G38" s="9">
        <f t="shared" si="6"/>
        <v>-6667.1268</v>
      </c>
      <c r="H38" s="9">
        <f t="shared" si="6"/>
        <v>-6950.4693359999983</v>
      </c>
      <c r="I38" s="9">
        <f t="shared" si="6"/>
        <v>-7239.4787227199977</v>
      </c>
      <c r="J38" s="9">
        <f>-J37*25%</f>
        <v>-7534.2682971743998</v>
      </c>
    </row>
    <row r="39" spans="2:16" x14ac:dyDescent="0.25">
      <c r="B39" s="7" t="s">
        <v>14</v>
      </c>
      <c r="C39" s="7"/>
      <c r="D39" s="8">
        <f>+D37+D38</f>
        <v>17550</v>
      </c>
      <c r="E39" s="8">
        <f t="shared" ref="E39:J39" si="7">+E37+E38</f>
        <v>18351</v>
      </c>
      <c r="F39" s="8">
        <f t="shared" si="7"/>
        <v>19168.02</v>
      </c>
      <c r="G39" s="8">
        <f t="shared" si="7"/>
        <v>20001.380400000002</v>
      </c>
      <c r="H39" s="8">
        <f t="shared" si="7"/>
        <v>20851.408007999995</v>
      </c>
      <c r="I39" s="8">
        <f t="shared" si="7"/>
        <v>21718.436168159991</v>
      </c>
      <c r="J39" s="8">
        <f t="shared" si="7"/>
        <v>22602.804891523199</v>
      </c>
    </row>
    <row r="40" spans="2:16" x14ac:dyDescent="0.25">
      <c r="B40" s="6" t="s">
        <v>11</v>
      </c>
      <c r="C40" s="6"/>
      <c r="D40" s="9">
        <v>10000</v>
      </c>
      <c r="E40" s="9">
        <v>10000</v>
      </c>
      <c r="F40" s="9">
        <v>10000</v>
      </c>
      <c r="G40" s="9">
        <v>10000</v>
      </c>
      <c r="H40" s="9">
        <v>10000</v>
      </c>
      <c r="I40" s="9">
        <v>10000</v>
      </c>
      <c r="J40" s="9">
        <v>10000</v>
      </c>
    </row>
    <row r="41" spans="2:16" x14ac:dyDescent="0.25">
      <c r="B41" s="6" t="s">
        <v>15</v>
      </c>
      <c r="C41" s="6"/>
      <c r="D41" s="9"/>
      <c r="E41" s="9"/>
      <c r="F41" s="9"/>
      <c r="G41" s="9"/>
      <c r="H41" s="9"/>
      <c r="I41" s="9"/>
      <c r="J41" s="9">
        <f>(200000-200000/20*7)</f>
        <v>130000</v>
      </c>
    </row>
    <row r="42" spans="2:16" x14ac:dyDescent="0.25">
      <c r="B42" s="7" t="s">
        <v>16</v>
      </c>
      <c r="C42" s="10">
        <f>+C26</f>
        <v>-212000</v>
      </c>
      <c r="D42" s="10">
        <f>+D39+D40+D41</f>
        <v>27550</v>
      </c>
      <c r="E42" s="10">
        <f t="shared" ref="E42:J42" si="8">+E39+E40+E41</f>
        <v>28351</v>
      </c>
      <c r="F42" s="10">
        <f t="shared" si="8"/>
        <v>29168.02</v>
      </c>
      <c r="G42" s="10">
        <f t="shared" si="8"/>
        <v>30001.380400000002</v>
      </c>
      <c r="H42" s="10">
        <f t="shared" si="8"/>
        <v>30851.408007999995</v>
      </c>
      <c r="I42" s="10">
        <f t="shared" si="8"/>
        <v>31718.436168159991</v>
      </c>
      <c r="J42" s="10">
        <f t="shared" si="8"/>
        <v>162602.80489152321</v>
      </c>
    </row>
  </sheetData>
  <mergeCells count="3">
    <mergeCell ref="C24:J24"/>
    <mergeCell ref="C23:J23"/>
    <mergeCell ref="L29:P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</dc:creator>
  <cp:lastModifiedBy>Julio César Brenes Bermúdez</cp:lastModifiedBy>
  <dcterms:created xsi:type="dcterms:W3CDTF">2022-04-03T17:53:22Z</dcterms:created>
  <dcterms:modified xsi:type="dcterms:W3CDTF">2022-12-08T14:21:05Z</dcterms:modified>
</cp:coreProperties>
</file>